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<sst xmlns="http://schemas.openxmlformats.org/spreadsheetml/2006/main" count="24" uniqueCount="22">
  <si>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opt.limit 2K7</t>
  </si>
  <si>
    <t>lit. ~1K</t>
  </si>
  <si>
    <t>dark ~5M</t>
  </si>
  <si>
    <t>threshold</t>
  </si>
  <si>
    <t>makeup</t>
  </si>
  <si>
    <t>sec.load</t>
  </si>
  <si>
    <t>lit</t>
  </si>
  <si>
    <t>dark</t>
  </si>
  <si>
    <t>total ampl.dB</t>
  </si>
  <si>
    <t>voltage gain</t>
  </si>
  <si>
    <t>eff.gain dB</t>
  </si>
  <si>
    <t>Step.pos.</t>
  </si>
  <si>
    <t>eff.V.gain</t>
  </si>
  <si>
    <t>closest E96</t>
  </si>
  <si>
    <t>LA2A stepped makeup gain</t>
  </si>
  <si>
    <t>(c)rappyright Harpo</t>
  </si>
  <si>
    <t>(assuming el.panel dark in T4B)</t>
  </si>
  <si>
    <t>to substitute</t>
  </si>
  <si>
    <t>R ser.string</t>
  </si>
  <si>
    <t>R top/wiper</t>
  </si>
  <si>
    <t>R pot</t>
  </si>
  <si>
    <t>R wiper/gnd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</si>
</sst>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1.00390625" style="0" bestFit="1" customWidth="1"/>
    <col min="3" max="3" width="12.00390625" style="0" bestFit="1" customWidth="1"/>
    <col min="4" max="4" width="3.7109375" style="0" customWidth="1"/>
    <col min="5" max="5" width="9.00390625" style="9" bestFit="1" customWidth="1"/>
    <col min="6" max="6" width="9.7109375" style="9" bestFit="1" customWidth="1"/>
    <col min="8" max="8" width="3.7109375" style="0" customWidth="1"/>
    <col min="11" max="11" width="12.421875" style="2" customWidth="1"/>
    <col min="12" max="12" width="11.421875" style="1" customWidth="1"/>
  </cols>
  <sheetData>
    <row r="1" spans="1:12" ht="12.75">
      <c r="A1" s="1" t="s">
        <v>14</v>
      </c>
      <c r="L1" s="10" t="s">
        <v>15</v>
      </c>
    </row>
    <row r="2" spans="1:12" ht="12.75">
      <c r="A2" s="11" t="s">
        <v>16</v>
      </c>
      <c r="L2" s="10"/>
    </row>
    <row r="3" ht="13.5" thickBot="1"/>
    <row r="4" spans="1:12" ht="12.75">
      <c r="A4" s="9" t="s">
        <v>8</v>
      </c>
      <c r="B4" s="9" t="s">
        <v>9</v>
      </c>
      <c r="C4" s="9" t="s">
        <v>20</v>
      </c>
      <c r="E4" s="9" t="s">
        <v>11</v>
      </c>
      <c r="F4" s="9" t="s">
        <v>10</v>
      </c>
      <c r="G4" t="s">
        <v>12</v>
      </c>
      <c r="I4" t="s">
        <v>19</v>
      </c>
      <c r="J4" t="s">
        <v>21</v>
      </c>
      <c r="K4" s="3" t="s">
        <v>18</v>
      </c>
      <c r="L4" s="4" t="s">
        <v>13</v>
      </c>
    </row>
    <row r="5" spans="3:12" ht="12.75">
      <c r="C5" s="11" t="s">
        <v>17</v>
      </c>
      <c r="K5" s="5"/>
      <c r="L5" s="6"/>
    </row>
    <row r="6" spans="1:12" ht="12.75">
      <c r="A6" s="9">
        <v>45</v>
      </c>
      <c r="B6">
        <f>POWER(10,A6/20)</f>
        <v>177.82794100389242</v>
      </c>
      <c r="C6" s="9">
        <v>100000</v>
      </c>
      <c r="E6" s="9">
        <f aca="true" t="shared" si="0" ref="E6:E20">E7+1</f>
        <v>23</v>
      </c>
      <c r="F6" s="9">
        <f>A6</f>
        <v>45</v>
      </c>
      <c r="G6">
        <f>POWER(10,F6/20)</f>
        <v>177.82794100389242</v>
      </c>
      <c r="I6">
        <f>C$6-J6</f>
        <v>0</v>
      </c>
      <c r="J6">
        <f>C$6*(G6/B$6)</f>
        <v>100000</v>
      </c>
      <c r="K6" s="5">
        <f>I6</f>
        <v>0</v>
      </c>
      <c r="L6" s="6">
        <f>IF(K6&lt;&gt;0,IF(K6&lt;(ROUND(10^(INT(96*LOG10(K6))/96),2-INT(LOG10(K6)))+ROUND(10^(INT(96*LOG10(K6)+1)/96),2-INT(LOG10(K6))))/2,ROUND(10^(INT(96*LOG10(K6))/96),2-INT(LOG10(K6))),ROUND(10^(INT(96*LOG10(K6)+1)/96),2-INT(LOG10(K6)))),0)</f>
        <v>0</v>
      </c>
    </row>
    <row r="7" spans="5:12" ht="12.75">
      <c r="E7" s="9">
        <f t="shared" si="0"/>
        <v>22</v>
      </c>
      <c r="F7" s="9">
        <f>F6-5</f>
        <v>40</v>
      </c>
      <c r="G7">
        <f>POWER(10,F7/20)</f>
        <v>100</v>
      </c>
      <c r="I7">
        <f>C$6-J7</f>
        <v>43765.867480965135</v>
      </c>
      <c r="J7">
        <f>C$6*(G7/B$6)</f>
        <v>56234.132519034865</v>
      </c>
      <c r="K7" s="5">
        <f>J6-SUM(K8:K$29)</f>
        <v>43765.86748096513</v>
      </c>
      <c r="L7" s="6">
        <f aca="true" t="shared" si="1" ref="L7:L29">IF(K7&lt;&gt;0,IF(K7&lt;(ROUND(10^(INT(96*LOG10(K7))/96),2-INT(LOG10(K7)))+ROUND(10^(INT(96*LOG10(K7)+1)/96),2-INT(LOG10(K7))))/2,ROUND(10^(INT(96*LOG10(K7))/96),2-INT(LOG10(K7))),ROUND(10^(INT(96*LOG10(K7)+1)/96),2-INT(LOG10(K7)))),0)</f>
        <v>44200</v>
      </c>
    </row>
    <row r="8" spans="5:12" ht="12.75">
      <c r="E8" s="9">
        <f t="shared" si="0"/>
        <v>21</v>
      </c>
      <c r="F8" s="9">
        <f aca="true" t="shared" si="2" ref="F8:F13">F7-5</f>
        <v>35</v>
      </c>
      <c r="G8">
        <f>POWER(10,F8/20)</f>
        <v>56.234132519034915</v>
      </c>
      <c r="I8">
        <f>C$6-J8</f>
        <v>68377.22339831623</v>
      </c>
      <c r="J8">
        <f>C$6*(G8/B$6)</f>
        <v>31622.77660168377</v>
      </c>
      <c r="K8" s="5">
        <f>J7-SUM(K9:K$29)</f>
        <v>24611.355917351095</v>
      </c>
      <c r="L8" s="6">
        <f t="shared" si="1"/>
        <v>24900</v>
      </c>
    </row>
    <row r="9" spans="5:12" ht="12.75">
      <c r="E9" s="9">
        <f t="shared" si="0"/>
        <v>20</v>
      </c>
      <c r="F9" s="9">
        <f t="shared" si="2"/>
        <v>30</v>
      </c>
      <c r="G9">
        <f>POWER(10,F9/20)</f>
        <v>31.622776601683803</v>
      </c>
      <c r="I9">
        <f>C$6-J9</f>
        <v>82217.20589961078</v>
      </c>
      <c r="J9">
        <f>C$6*(G9/B$6)</f>
        <v>17782.79410038922</v>
      </c>
      <c r="K9" s="5">
        <f>J8-SUM(K10:K$29)</f>
        <v>13839.982501294551</v>
      </c>
      <c r="L9" s="6">
        <f t="shared" si="1"/>
        <v>13700</v>
      </c>
    </row>
    <row r="10" spans="5:12" ht="12.75">
      <c r="E10" s="9">
        <f t="shared" si="0"/>
        <v>19</v>
      </c>
      <c r="F10" s="9">
        <f t="shared" si="2"/>
        <v>25</v>
      </c>
      <c r="G10">
        <f>POWER(10,F10/20)</f>
        <v>17.782794100389236</v>
      </c>
      <c r="I10">
        <f>C$6-J10</f>
        <v>90000</v>
      </c>
      <c r="J10">
        <f>C$6*(G10/B$6)</f>
        <v>9999.999999999996</v>
      </c>
      <c r="K10" s="5">
        <f>J9-SUM(K11:K$29)</f>
        <v>7782.794100389221</v>
      </c>
      <c r="L10" s="6">
        <f t="shared" si="1"/>
        <v>7870</v>
      </c>
    </row>
    <row r="11" spans="5:12" ht="12.75">
      <c r="E11" s="9">
        <f t="shared" si="0"/>
        <v>18</v>
      </c>
      <c r="F11" s="9">
        <f t="shared" si="2"/>
        <v>20</v>
      </c>
      <c r="G11">
        <f>POWER(10,F11/20)</f>
        <v>10</v>
      </c>
      <c r="I11">
        <f>C$6-J11</f>
        <v>94376.58674809651</v>
      </c>
      <c r="J11">
        <f>C$6*(G11/B$6)</f>
        <v>5623.4132519034865</v>
      </c>
      <c r="K11" s="5">
        <f>J10-SUM(K12:K$29)</f>
        <v>4376.586748096513</v>
      </c>
      <c r="L11" s="6">
        <f t="shared" si="1"/>
        <v>4420</v>
      </c>
    </row>
    <row r="12" spans="5:12" ht="12.75">
      <c r="E12" s="9">
        <f t="shared" si="0"/>
        <v>17</v>
      </c>
      <c r="F12" s="9">
        <f t="shared" si="2"/>
        <v>15</v>
      </c>
      <c r="G12">
        <f>POWER(10,F12/20)</f>
        <v>5.623413251903492</v>
      </c>
      <c r="I12">
        <f>C$6-J12</f>
        <v>96837.72233983163</v>
      </c>
      <c r="J12">
        <f>C$6*(G12/B$6)</f>
        <v>3162.2776601683777</v>
      </c>
      <c r="K12" s="5">
        <f>J11-SUM(K13:K$29)</f>
        <v>2461.1355917351084</v>
      </c>
      <c r="L12" s="6">
        <f t="shared" si="1"/>
        <v>2490</v>
      </c>
    </row>
    <row r="13" spans="5:12" ht="12.75">
      <c r="E13" s="9">
        <f t="shared" si="0"/>
        <v>16</v>
      </c>
      <c r="F13" s="9">
        <f t="shared" si="2"/>
        <v>10</v>
      </c>
      <c r="G13">
        <f>POWER(10,F13/20)</f>
        <v>3.1622776601683795</v>
      </c>
      <c r="I13">
        <f>C$6-J13</f>
        <v>98221.72058996109</v>
      </c>
      <c r="J13">
        <f>C$6*(G13/B$6)</f>
        <v>1778.2794100389215</v>
      </c>
      <c r="K13" s="5">
        <f>J12-SUM(K14:K$29)</f>
        <v>1383.998250129456</v>
      </c>
      <c r="L13" s="6">
        <f t="shared" si="1"/>
        <v>1370</v>
      </c>
    </row>
    <row r="14" spans="5:12" ht="12.75">
      <c r="E14" s="9">
        <f t="shared" si="0"/>
        <v>15</v>
      </c>
      <c r="F14" s="9">
        <f>F13-1</f>
        <v>9</v>
      </c>
      <c r="G14">
        <f>POWER(10,F14/20)</f>
        <v>2.818382931264454</v>
      </c>
      <c r="I14">
        <f>C$6-J14</f>
        <v>98415.10680753889</v>
      </c>
      <c r="J14">
        <f>C$6*(G14/B$6)</f>
        <v>1584.8931924611124</v>
      </c>
      <c r="K14" s="5">
        <f>J13-SUM(K15:K$29)</f>
        <v>193.38621757780902</v>
      </c>
      <c r="L14" s="6">
        <f t="shared" si="1"/>
        <v>191</v>
      </c>
    </row>
    <row r="15" spans="5:12" ht="12.75">
      <c r="E15" s="9">
        <f t="shared" si="0"/>
        <v>14</v>
      </c>
      <c r="F15" s="9">
        <f aca="true" t="shared" si="3" ref="F15:F22">F14-1</f>
        <v>8</v>
      </c>
      <c r="G15">
        <f>POWER(10,F15/20)</f>
        <v>2.5118864315095806</v>
      </c>
      <c r="I15">
        <f>C$6-J15</f>
        <v>98587.46245537724</v>
      </c>
      <c r="J15">
        <f>C$6*(G15/B$6)</f>
        <v>1412.5375446227536</v>
      </c>
      <c r="K15" s="5">
        <f>J14-SUM(K16:K$29)</f>
        <v>172.3556478383589</v>
      </c>
      <c r="L15" s="6">
        <f t="shared" si="1"/>
        <v>174</v>
      </c>
    </row>
    <row r="16" spans="5:12" ht="12.75">
      <c r="E16" s="9">
        <f t="shared" si="0"/>
        <v>13</v>
      </c>
      <c r="F16" s="9">
        <f t="shared" si="3"/>
        <v>7</v>
      </c>
      <c r="G16">
        <f>POWER(10,F16/20)</f>
        <v>2.2387211385683394</v>
      </c>
      <c r="I16">
        <f>C$6-J16</f>
        <v>98741.07458820584</v>
      </c>
      <c r="J16">
        <f>C$6*(G16/B$6)</f>
        <v>1258.9254117941662</v>
      </c>
      <c r="K16" s="5">
        <f>J15-SUM(K17:K$29)</f>
        <v>153.6121328285874</v>
      </c>
      <c r="L16" s="6">
        <f t="shared" si="1"/>
        <v>154</v>
      </c>
    </row>
    <row r="17" spans="5:12" ht="12.75">
      <c r="E17" s="9">
        <f t="shared" si="0"/>
        <v>12</v>
      </c>
      <c r="F17" s="9">
        <f t="shared" si="3"/>
        <v>6</v>
      </c>
      <c r="G17">
        <f>POWER(10,F17/20)</f>
        <v>1.9952623149688797</v>
      </c>
      <c r="I17">
        <f>C$6-J17</f>
        <v>98877.98154569804</v>
      </c>
      <c r="J17">
        <f>C$6*(G17/B$6)</f>
        <v>1122.0184543019627</v>
      </c>
      <c r="K17" s="5">
        <f>J16-SUM(K18:K$29)</f>
        <v>136.90695749220345</v>
      </c>
      <c r="L17" s="6">
        <f t="shared" si="1"/>
        <v>137</v>
      </c>
    </row>
    <row r="18" spans="5:12" ht="12.75">
      <c r="E18" s="9">
        <f t="shared" si="0"/>
        <v>11</v>
      </c>
      <c r="F18" s="9">
        <f t="shared" si="3"/>
        <v>5</v>
      </c>
      <c r="G18">
        <f>POWER(10,F18/20)</f>
        <v>1.778279410038923</v>
      </c>
      <c r="I18">
        <f>C$6-J18</f>
        <v>99000</v>
      </c>
      <c r="J18">
        <f>C$6*(G18/B$6)</f>
        <v>999.9999999999993</v>
      </c>
      <c r="K18" s="5">
        <f>J17-SUM(K19:K$29)</f>
        <v>122.0184543019634</v>
      </c>
      <c r="L18" s="6">
        <f t="shared" si="1"/>
        <v>121</v>
      </c>
    </row>
    <row r="19" spans="5:12" ht="12.75">
      <c r="E19" s="9">
        <f t="shared" si="0"/>
        <v>10</v>
      </c>
      <c r="F19" s="9">
        <f t="shared" si="3"/>
        <v>4</v>
      </c>
      <c r="G19">
        <f>POWER(10,F19/20)</f>
        <v>1.5848931924611136</v>
      </c>
      <c r="I19">
        <f>C$6-J19</f>
        <v>99108.74906186626</v>
      </c>
      <c r="J19">
        <f>C$6*(G19/B$6)</f>
        <v>891.2509381337449</v>
      </c>
      <c r="K19" s="5">
        <f>J18-SUM(K20:K$29)</f>
        <v>108.74906186625446</v>
      </c>
      <c r="L19" s="6">
        <f t="shared" si="1"/>
        <v>110</v>
      </c>
    </row>
    <row r="20" spans="5:12" ht="12.75">
      <c r="E20" s="9">
        <f t="shared" si="0"/>
        <v>9</v>
      </c>
      <c r="F20" s="9">
        <f t="shared" si="3"/>
        <v>3</v>
      </c>
      <c r="G20">
        <f>POWER(10,F20/20)</f>
        <v>1.4125375446227544</v>
      </c>
      <c r="I20">
        <f>C$6-J20</f>
        <v>99205.67176527572</v>
      </c>
      <c r="J20">
        <f>C$6*(G20/B$6)</f>
        <v>794.3282347242808</v>
      </c>
      <c r="K20" s="5">
        <f>J19-SUM(K21:K$29)</f>
        <v>96.92270340946402</v>
      </c>
      <c r="L20" s="6">
        <f t="shared" si="1"/>
        <v>97.6</v>
      </c>
    </row>
    <row r="21" spans="5:12" ht="12.75">
      <c r="E21" s="9">
        <f>E22+1</f>
        <v>8</v>
      </c>
      <c r="F21" s="9">
        <f>F20-1</f>
        <v>2</v>
      </c>
      <c r="G21">
        <f>POWER(10,F21/20)</f>
        <v>1.2589254117941673</v>
      </c>
      <c r="I21">
        <f>C$6-J21</f>
        <v>99292.05421561586</v>
      </c>
      <c r="J21">
        <f>C$6*(G21/B$6)</f>
        <v>707.9457843841375</v>
      </c>
      <c r="K21" s="5">
        <f>J20-SUM(K22:K$29)</f>
        <v>86.38245034014335</v>
      </c>
      <c r="L21" s="6">
        <f t="shared" si="1"/>
        <v>86.6</v>
      </c>
    </row>
    <row r="22" spans="5:12" ht="12.75">
      <c r="E22" s="9">
        <f>E23+1</f>
        <v>7</v>
      </c>
      <c r="F22" s="9">
        <f t="shared" si="3"/>
        <v>1</v>
      </c>
      <c r="G22">
        <f>POWER(10,F22/20)</f>
        <v>1.1220184543019636</v>
      </c>
      <c r="I22">
        <f>C$6-J22</f>
        <v>99369.0426555198</v>
      </c>
      <c r="J22">
        <f>C$6*(G22/B$6)</f>
        <v>630.9573444801929</v>
      </c>
      <c r="K22" s="5">
        <f>J21-SUM(K23:K$29)</f>
        <v>76.9884399039446</v>
      </c>
      <c r="L22" s="6">
        <f t="shared" si="1"/>
        <v>76.8</v>
      </c>
    </row>
    <row r="23" spans="5:12" ht="12.75">
      <c r="E23" s="9">
        <f>E24+1</f>
        <v>6</v>
      </c>
      <c r="F23" s="9">
        <f>F22-1</f>
        <v>0</v>
      </c>
      <c r="G23">
        <f>POWER(10,F23/20)</f>
        <v>1</v>
      </c>
      <c r="I23">
        <f>C$6-J23</f>
        <v>99437.65867480965</v>
      </c>
      <c r="J23">
        <f>C$6*(G23/B$6)</f>
        <v>562.3413251903487</v>
      </c>
      <c r="K23" s="5">
        <f>J22-SUM(K24:K$29)</f>
        <v>68.61601928984419</v>
      </c>
      <c r="L23" s="6">
        <f t="shared" si="1"/>
        <v>68.1</v>
      </c>
    </row>
    <row r="24" spans="5:12" ht="12.75">
      <c r="E24" s="9">
        <f>E25+1</f>
        <v>5</v>
      </c>
      <c r="F24" s="9">
        <f>F23-1</f>
        <v>-1</v>
      </c>
      <c r="G24">
        <f>POWER(10,F24/20)</f>
        <v>0.8912509381337455</v>
      </c>
      <c r="I24">
        <f>C$6-J24</f>
        <v>99498.81276637272</v>
      </c>
      <c r="J24">
        <f>C$6*(G24/B$6)</f>
        <v>501.18723362727184</v>
      </c>
      <c r="K24" s="5">
        <f>J23-SUM(K25:K$29)</f>
        <v>61.15409156307686</v>
      </c>
      <c r="L24" s="6">
        <f t="shared" si="1"/>
        <v>61.9</v>
      </c>
    </row>
    <row r="25" spans="5:12" ht="12.75">
      <c r="E25" s="9">
        <f>E26+1</f>
        <v>4</v>
      </c>
      <c r="F25" s="9">
        <f>F24-1</f>
        <v>-2</v>
      </c>
      <c r="G25">
        <f>POWER(10,F25/20)</f>
        <v>0.7943282347242815</v>
      </c>
      <c r="I25">
        <f>C$6-J25</f>
        <v>99553.31640784904</v>
      </c>
      <c r="J25">
        <f>C$6*(G25/B$6)</f>
        <v>446.6835921509628</v>
      </c>
      <c r="K25" s="5">
        <f>J24-SUM(K26:K$29)</f>
        <v>54.50364147630904</v>
      </c>
      <c r="L25" s="6">
        <f t="shared" si="1"/>
        <v>54.9</v>
      </c>
    </row>
    <row r="26" spans="5:12" ht="12.75">
      <c r="E26" s="9">
        <f>E27+1</f>
        <v>3</v>
      </c>
      <c r="F26" s="9">
        <f>F25-1</f>
        <v>-3</v>
      </c>
      <c r="G26">
        <f>POWER(10,F26/20)</f>
        <v>0.7079457843841379</v>
      </c>
      <c r="I26">
        <f>C$6-J26</f>
        <v>99601.8928294465</v>
      </c>
      <c r="J26">
        <f>C$6*(G26/B$6)</f>
        <v>398.1071705534969</v>
      </c>
      <c r="K26" s="5">
        <f>J25-SUM(K27:K$29)</f>
        <v>48.57642159746587</v>
      </c>
      <c r="L26" s="6">
        <f t="shared" si="1"/>
        <v>48.7</v>
      </c>
    </row>
    <row r="27" spans="5:12" ht="12.75">
      <c r="E27" s="9">
        <f>E28+1</f>
        <v>2</v>
      </c>
      <c r="F27" s="9">
        <f>F26-1</f>
        <v>-4</v>
      </c>
      <c r="G27">
        <f>POWER(10,F27/20)</f>
        <v>0.6309573444801932</v>
      </c>
      <c r="I27">
        <f>C$6-J27</f>
        <v>99645.18661076642</v>
      </c>
      <c r="J27">
        <f>C$6*(G27/B$6)</f>
        <v>354.8133892335752</v>
      </c>
      <c r="K27" s="5">
        <f>J26-SUM(K28:K$29)</f>
        <v>43.29378131992172</v>
      </c>
      <c r="L27" s="6">
        <f t="shared" si="1"/>
        <v>43.2</v>
      </c>
    </row>
    <row r="28" spans="5:12" ht="12.75">
      <c r="E28" s="9">
        <v>1</v>
      </c>
      <c r="F28" s="9">
        <f>F27-1</f>
        <v>-5</v>
      </c>
      <c r="G28">
        <f>POWER(10,F28/20)</f>
        <v>0.5623413251903491</v>
      </c>
      <c r="I28">
        <f>C$6-J28</f>
        <v>99683.77223398317</v>
      </c>
      <c r="J28">
        <f>C$6*(G28/B$6)</f>
        <v>316.2277660168377</v>
      </c>
      <c r="K28" s="5">
        <f>J27-SUM(K29:K$29)</f>
        <v>38.58562321673753</v>
      </c>
      <c r="L28" s="6">
        <f t="shared" si="1"/>
        <v>38.3</v>
      </c>
    </row>
    <row r="29" spans="11:12" ht="12.75">
      <c r="K29" s="5">
        <f>J28</f>
        <v>316.2277660168377</v>
      </c>
      <c r="L29" s="6">
        <f t="shared" si="1"/>
        <v>316</v>
      </c>
    </row>
    <row r="30" spans="11:12" ht="12.75">
      <c r="K30" s="5"/>
      <c r="L30" s="6"/>
    </row>
    <row r="31" spans="11:12" ht="13.5" thickBot="1">
      <c r="K31" s="7">
        <f>SUM(K6:K30)</f>
        <v>99999.99999999996</v>
      </c>
      <c r="L31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2" sqref="E2"/>
    </sheetView>
  </sheetViews>
  <sheetFormatPr defaultColWidth="11.421875" defaultRowHeight="12.75"/>
  <cols>
    <col min="2" max="2" width="4.57421875" style="0" bestFit="1" customWidth="1"/>
  </cols>
  <sheetData>
    <row r="1" spans="1:7" ht="12.75">
      <c r="A1" t="s">
        <v>5</v>
      </c>
      <c r="F1" t="s">
        <v>3</v>
      </c>
      <c r="G1" t="s">
        <v>4</v>
      </c>
    </row>
    <row r="2" spans="3:4" ht="12.75">
      <c r="C2">
        <v>68000</v>
      </c>
      <c r="D2">
        <v>68000</v>
      </c>
    </row>
    <row r="3" spans="4:5" ht="12.75">
      <c r="D3">
        <v>0</v>
      </c>
      <c r="E3" t="s">
        <v>0</v>
      </c>
    </row>
    <row r="4" spans="4:7" ht="12.75">
      <c r="D4">
        <v>0</v>
      </c>
      <c r="E4" t="s">
        <v>1</v>
      </c>
      <c r="F4">
        <v>100000</v>
      </c>
      <c r="G4">
        <v>100000</v>
      </c>
    </row>
    <row r="5" spans="4:5" ht="12.75">
      <c r="D5">
        <v>5000000</v>
      </c>
      <c r="E5" t="s">
        <v>2</v>
      </c>
    </row>
    <row r="7" spans="1:2" ht="12.75">
      <c r="A7">
        <f>1/(1/C2+1/(D2+D9))</f>
        <v>34243.34383051818</v>
      </c>
      <c r="B7" t="s">
        <v>6</v>
      </c>
    </row>
    <row r="8" spans="1:2" ht="12.75">
      <c r="A8">
        <f>1/(1/C2+1/(D2+D10))</f>
        <v>43073.4415029889</v>
      </c>
      <c r="B8" t="s">
        <v>7</v>
      </c>
    </row>
    <row r="9" spans="4:5" ht="12.75">
      <c r="D9">
        <f>1/(1/1000+1/F11)</f>
        <v>980.3921568627451</v>
      </c>
      <c r="E9" t="s">
        <v>6</v>
      </c>
    </row>
    <row r="10" spans="4:5" ht="12.75">
      <c r="D10">
        <f>1/(1/5000000+1/F11)</f>
        <v>49504.950495049496</v>
      </c>
      <c r="E10" t="s">
        <v>7</v>
      </c>
    </row>
    <row r="11" ht="12.75">
      <c r="F11">
        <f>1/(1/F4+1/G4)</f>
        <v>49999.99999999999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Langenscheidt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Heger</dc:creator>
  <cp:keywords/>
  <dc:description/>
  <cp:lastModifiedBy>Heger</cp:lastModifiedBy>
  <dcterms:created xsi:type="dcterms:W3CDTF">2011-06-09T09:41:39Z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